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480" windowHeight="8190"/>
  </bookViews>
  <sheets>
    <sheet name="fy12" sheetId="1" r:id="rId1"/>
    <sheet name="fy13" sheetId="5" r:id="rId2"/>
    <sheet name="fy14" sheetId="6" r:id="rId3"/>
    <sheet name="fy15" sheetId="7" r:id="rId4"/>
  </sheets>
  <calcPr calcId="125725" concurrentCalc="0"/>
</workbook>
</file>

<file path=xl/calcChain.xml><?xml version="1.0" encoding="utf-8"?>
<calcChain xmlns="http://schemas.openxmlformats.org/spreadsheetml/2006/main">
  <c r="D7" i="7"/>
  <c r="D6"/>
  <c r="D5"/>
  <c r="D4"/>
  <c r="D3"/>
  <c r="E3"/>
  <c r="E4"/>
  <c r="E5"/>
  <c r="E6"/>
  <c r="E7"/>
  <c r="E8"/>
  <c r="E9"/>
  <c r="E10"/>
  <c r="D7" i="6"/>
  <c r="D6"/>
  <c r="D5"/>
  <c r="D4"/>
  <c r="D3"/>
  <c r="E3"/>
  <c r="E4"/>
  <c r="E5"/>
  <c r="E6"/>
  <c r="E7"/>
  <c r="E8"/>
  <c r="E9"/>
  <c r="E10"/>
  <c r="D8" i="5"/>
  <c r="D7"/>
  <c r="D6"/>
  <c r="D5"/>
  <c r="E4"/>
  <c r="D4"/>
  <c r="D3"/>
  <c r="E3"/>
  <c r="E5"/>
  <c r="E6"/>
  <c r="E7"/>
  <c r="E8"/>
  <c r="E9"/>
  <c r="E10"/>
  <c r="E11"/>
  <c r="E7" i="1"/>
  <c r="E5"/>
  <c r="E6"/>
  <c r="E3"/>
  <c r="E8"/>
  <c r="E4"/>
  <c r="D4"/>
  <c r="E9"/>
  <c r="E10"/>
  <c r="E11"/>
</calcChain>
</file>

<file path=xl/sharedStrings.xml><?xml version="1.0" encoding="utf-8"?>
<sst xmlns="http://schemas.openxmlformats.org/spreadsheetml/2006/main" count="72" uniqueCount="17">
  <si>
    <t>Name</t>
  </si>
  <si>
    <t>Monthly Salary</t>
  </si>
  <si>
    <t>TOTAL</t>
  </si>
  <si>
    <t>BERGER, Ryan</t>
  </si>
  <si>
    <t>BRADLEY, Russ</t>
  </si>
  <si>
    <t>JAHNCKE, Jaime</t>
  </si>
  <si>
    <t>TIETZ, Jim</t>
  </si>
  <si>
    <t>WARZYBOK, Pete</t>
  </si>
  <si>
    <t>PITKINS, Melissa</t>
  </si>
  <si>
    <t>California Current Director</t>
  </si>
  <si>
    <t>Farallon biologist</t>
  </si>
  <si>
    <t>Education and Outreach Director</t>
  </si>
  <si>
    <t>Time needed (months)</t>
  </si>
  <si>
    <t>TOTAL (w/benefits)</t>
  </si>
  <si>
    <t>Subtotal</t>
  </si>
  <si>
    <t>Indirect costs</t>
  </si>
  <si>
    <t>Farallon Program Manager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</si>
</sst>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\ ;\(&quot;$&quot;#,##0\)"/>
  </numFmts>
  <fonts count="13">
    <font>
      <sz val="11"/>
      <color theme="1"/>
      <name val="Calibri"/>
      <family val="2"/>
      <scheme val="minor"/>
    </font>
    <font>
      <sz val="10"/>
      <name val="Tahoma"/>
      <family val="2"/>
    </font>
    <font>
      <sz val="9"/>
      <name val="Gill Sans MT"/>
      <family val="2"/>
    </font>
    <font>
      <b/>
      <sz val="10"/>
      <name val="Gill Sans MT"/>
      <family val="2"/>
    </font>
    <font>
      <sz val="8"/>
      <name val="Arial Narrow"/>
      <family val="2"/>
    </font>
    <font>
      <sz val="10"/>
      <name val="Arial"/>
      <family val="2"/>
    </font>
    <font>
      <sz val="10"/>
      <color indexed="24"/>
      <name val="Arial"/>
      <family val="2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9" fontId="5" fillId="0" borderId="0" applyFont="0" applyFill="0" applyBorder="0" applyAlignment="0" applyProtection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1" applyFont="1" applyFill="1" applyProtection="1">
      <protection locked="0"/>
    </xf>
    <xf numFmtId="0" fontId="2" fillId="0" borderId="0" xfId="1" applyFont="1" applyFill="1" applyAlignment="1" applyProtection="1">
      <alignment horizontal="center"/>
      <protection locked="0"/>
    </xf>
    <xf numFmtId="0" fontId="3" fillId="0" borderId="0" xfId="4" applyFont="1"/>
    <xf numFmtId="3" fontId="4" fillId="0" borderId="0" xfId="0" applyNumberFormat="1" applyFont="1" applyFill="1" applyProtection="1">
      <protection hidden="1"/>
    </xf>
    <xf numFmtId="0" fontId="11" fillId="0" borderId="4" xfId="1" applyFont="1" applyFill="1" applyBorder="1" applyProtection="1">
      <protection locked="0"/>
    </xf>
    <xf numFmtId="0" fontId="8" fillId="0" borderId="3" xfId="1" applyFont="1" applyFill="1" applyBorder="1" applyProtection="1">
      <protection locked="0"/>
    </xf>
    <xf numFmtId="0" fontId="8" fillId="0" borderId="3" xfId="1" applyFont="1" applyFill="1" applyBorder="1" applyAlignment="1" applyProtection="1">
      <alignment horizontal="center"/>
      <protection locked="0"/>
    </xf>
    <xf numFmtId="42" fontId="8" fillId="0" borderId="3" xfId="1" applyNumberFormat="1" applyFont="1" applyFill="1" applyBorder="1" applyAlignment="1">
      <alignment horizontal="center"/>
    </xf>
    <xf numFmtId="42" fontId="10" fillId="0" borderId="0" xfId="0" applyNumberFormat="1" applyFont="1" applyAlignment="1">
      <alignment horizontal="center"/>
    </xf>
    <xf numFmtId="0" fontId="8" fillId="0" borderId="1" xfId="1" applyFont="1" applyFill="1" applyBorder="1" applyProtection="1">
      <protection locked="0"/>
    </xf>
    <xf numFmtId="0" fontId="8" fillId="0" borderId="1" xfId="1" applyFont="1" applyFill="1" applyBorder="1" applyAlignment="1" applyProtection="1">
      <alignment horizontal="center"/>
      <protection locked="0"/>
    </xf>
    <xf numFmtId="42" fontId="8" fillId="0" borderId="1" xfId="1" applyNumberFormat="1" applyFont="1" applyFill="1" applyBorder="1" applyAlignment="1">
      <alignment horizontal="center"/>
    </xf>
    <xf numFmtId="0" fontId="8" fillId="0" borderId="2" xfId="1" applyFont="1" applyFill="1" applyBorder="1" applyProtection="1">
      <protection locked="0"/>
    </xf>
    <xf numFmtId="0" fontId="7" fillId="0" borderId="0" xfId="0" applyFont="1"/>
    <xf numFmtId="0" fontId="11" fillId="0" borderId="4" xfId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0" fontId="8" fillId="0" borderId="5" xfId="1" applyFont="1" applyFill="1" applyBorder="1" applyProtection="1">
      <protection locked="0"/>
    </xf>
    <xf numFmtId="0" fontId="8" fillId="0" borderId="5" xfId="1" applyFont="1" applyFill="1" applyBorder="1" applyAlignment="1" applyProtection="1">
      <alignment horizontal="center"/>
      <protection locked="0"/>
    </xf>
    <xf numFmtId="42" fontId="8" fillId="0" borderId="5" xfId="1" applyNumberFormat="1" applyFont="1" applyFill="1" applyBorder="1" applyAlignment="1">
      <alignment horizontal="center"/>
    </xf>
    <xf numFmtId="42" fontId="10" fillId="0" borderId="5" xfId="0" applyNumberFormat="1" applyFont="1" applyBorder="1" applyAlignment="1">
      <alignment horizontal="center"/>
    </xf>
    <xf numFmtId="0" fontId="11" fillId="0" borderId="6" xfId="1" applyFont="1" applyFill="1" applyBorder="1" applyProtection="1">
      <protection locked="0"/>
    </xf>
    <xf numFmtId="3" fontId="11" fillId="0" borderId="6" xfId="1" applyNumberFormat="1" applyFont="1" applyFill="1" applyBorder="1" applyAlignment="1" applyProtection="1">
      <alignment horizontal="center"/>
      <protection locked="0"/>
    </xf>
    <xf numFmtId="0" fontId="11" fillId="0" borderId="6" xfId="1" applyFont="1" applyFill="1" applyBorder="1" applyAlignment="1" applyProtection="1">
      <alignment horizontal="center"/>
      <protection locked="0"/>
    </xf>
    <xf numFmtId="42" fontId="12" fillId="0" borderId="6" xfId="0" applyNumberFormat="1" applyFont="1" applyBorder="1" applyAlignment="1">
      <alignment horizontal="center"/>
    </xf>
    <xf numFmtId="0" fontId="11" fillId="0" borderId="0" xfId="1" applyFont="1" applyFill="1" applyBorder="1" applyProtection="1"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42" fontId="11" fillId="0" borderId="0" xfId="1" applyNumberFormat="1" applyFont="1" applyFill="1" applyBorder="1" applyAlignment="1">
      <alignment horizontal="center"/>
    </xf>
    <xf numFmtId="42" fontId="12" fillId="0" borderId="0" xfId="0" applyNumberFormat="1" applyFont="1" applyAlignment="1">
      <alignment horizontal="center"/>
    </xf>
    <xf numFmtId="42" fontId="11" fillId="0" borderId="4" xfId="1" applyNumberFormat="1" applyFont="1" applyFill="1" applyBorder="1" applyAlignment="1">
      <alignment horizontal="center"/>
    </xf>
    <xf numFmtId="42" fontId="12" fillId="0" borderId="4" xfId="0" applyNumberFormat="1" applyFont="1" applyBorder="1" applyAlignment="1">
      <alignment horizontal="center"/>
    </xf>
    <xf numFmtId="0" fontId="11" fillId="0" borderId="5" xfId="1" applyFont="1" applyFill="1" applyBorder="1" applyAlignment="1" applyProtection="1">
      <alignment wrapText="1"/>
      <protection locked="0"/>
    </xf>
    <xf numFmtId="0" fontId="11" fillId="0" borderId="5" xfId="1" applyFont="1" applyFill="1" applyBorder="1" applyAlignment="1" applyProtection="1">
      <alignment horizontal="center" wrapText="1"/>
      <protection locked="0" hidden="1"/>
    </xf>
    <xf numFmtId="0" fontId="11" fillId="0" borderId="5" xfId="1" applyFont="1" applyFill="1" applyBorder="1" applyAlignment="1" applyProtection="1">
      <alignment horizontal="center" wrapText="1"/>
      <protection locked="0"/>
    </xf>
    <xf numFmtId="0" fontId="12" fillId="0" borderId="5" xfId="0" applyFont="1" applyBorder="1" applyAlignment="1">
      <alignment horizontal="center" wrapText="1"/>
    </xf>
    <xf numFmtId="0" fontId="8" fillId="0" borderId="5" xfId="1" applyFont="1" applyFill="1" applyBorder="1" applyAlignment="1" applyProtection="1">
      <alignment horizontal="center" wrapText="1"/>
      <protection locked="0" hidden="1"/>
    </xf>
    <xf numFmtId="0" fontId="9" fillId="0" borderId="4" xfId="1" applyFont="1" applyFill="1" applyBorder="1" applyAlignment="1" applyProtection="1">
      <alignment horizontal="centerContinuous"/>
      <protection locked="0"/>
    </xf>
    <xf numFmtId="0" fontId="12" fillId="0" borderId="5" xfId="0" applyFont="1" applyBorder="1"/>
  </cellXfs>
  <cellStyles count="10">
    <cellStyle name="Comma 2" xfId="5"/>
    <cellStyle name="Comma 3" xfId="7"/>
    <cellStyle name="Currency 2" xfId="8"/>
    <cellStyle name="Currency0" xfId="6"/>
    <cellStyle name="Normal" xfId="0" builtinId="0"/>
    <cellStyle name="Normal 2" xfId="1"/>
    <cellStyle name="Normal 3" xfId="3"/>
    <cellStyle name="Normal_2000s TED v1 09-10" xfId="4"/>
    <cellStyle name="Percent 2" xfId="2"/>
    <cellStyle name="Percent 3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tabSelected="1" zoomScale="120" zoomScaleNormal="120" workbookViewId="0"/>
  </sheetViews>
  <sheetFormatPr defaultRowHeight="15"/>
  <cols>
    <col min="1" max="1" width="17.42578125" bestFit="1" customWidth="1"/>
    <col min="2" max="2" width="32" bestFit="1" customWidth="1"/>
    <col min="3" max="3" width="14" customWidth="1"/>
    <col min="4" max="4" width="11.42578125" customWidth="1"/>
    <col min="5" max="5" width="13.7109375" style="14" customWidth="1"/>
  </cols>
  <sheetData>
    <row r="1" spans="1:5" ht="16.5" thickBot="1">
      <c r="A1" s="17"/>
      <c r="B1" s="17"/>
      <c r="C1" s="35"/>
      <c r="D1" s="36"/>
      <c r="E1" s="37"/>
    </row>
    <row r="2" spans="1:5" s="16" customFormat="1" ht="32.25" thickBot="1">
      <c r="A2" s="31" t="s">
        <v>0</v>
      </c>
      <c r="B2" s="31"/>
      <c r="C2" s="32" t="s">
        <v>12</v>
      </c>
      <c r="D2" s="33" t="s">
        <v>1</v>
      </c>
      <c r="E2" s="34" t="s">
        <v>13</v>
      </c>
    </row>
    <row r="3" spans="1:5" ht="15.75">
      <c r="A3" s="6" t="s">
        <v>4</v>
      </c>
      <c r="B3" s="6" t="s">
        <v>16</v>
      </c>
      <c r="C3" s="7">
        <v>2</v>
      </c>
      <c r="D3" s="8">
        <v>5214</v>
      </c>
      <c r="E3" s="9">
        <f t="shared" ref="E3:E8" si="0">C3*D3*1.427</f>
        <v>14880.756000000001</v>
      </c>
    </row>
    <row r="4" spans="1:5" ht="15.75">
      <c r="A4" s="10" t="s">
        <v>8</v>
      </c>
      <c r="B4" s="10" t="s">
        <v>11</v>
      </c>
      <c r="C4" s="11">
        <v>1</v>
      </c>
      <c r="D4" s="12">
        <f>82392/12</f>
        <v>6866</v>
      </c>
      <c r="E4" s="9">
        <f t="shared" si="0"/>
        <v>9797.7820000000011</v>
      </c>
    </row>
    <row r="5" spans="1:5" ht="15.75">
      <c r="A5" s="10" t="s">
        <v>6</v>
      </c>
      <c r="B5" s="10" t="s">
        <v>10</v>
      </c>
      <c r="C5" s="11">
        <v>1</v>
      </c>
      <c r="D5" s="12">
        <v>3304</v>
      </c>
      <c r="E5" s="9">
        <f t="shared" si="0"/>
        <v>4714.808</v>
      </c>
    </row>
    <row r="6" spans="1:5" ht="15.75">
      <c r="A6" s="10" t="s">
        <v>7</v>
      </c>
      <c r="B6" s="13" t="s">
        <v>10</v>
      </c>
      <c r="C6" s="11">
        <v>0.5</v>
      </c>
      <c r="D6" s="12">
        <v>4129</v>
      </c>
      <c r="E6" s="9">
        <f t="shared" si="0"/>
        <v>2946.0415000000003</v>
      </c>
    </row>
    <row r="7" spans="1:5" ht="15.75">
      <c r="A7" s="10" t="s">
        <v>3</v>
      </c>
      <c r="B7" s="13" t="s">
        <v>10</v>
      </c>
      <c r="C7" s="11">
        <v>0.5</v>
      </c>
      <c r="D7" s="12">
        <v>3333</v>
      </c>
      <c r="E7" s="9">
        <f t="shared" si="0"/>
        <v>2378.0954999999999</v>
      </c>
    </row>
    <row r="8" spans="1:5" ht="16.5" thickBot="1">
      <c r="A8" s="17" t="s">
        <v>5</v>
      </c>
      <c r="B8" s="17" t="s">
        <v>9</v>
      </c>
      <c r="C8" s="18">
        <v>0.25</v>
      </c>
      <c r="D8" s="19">
        <v>7000</v>
      </c>
      <c r="E8" s="20">
        <f t="shared" si="0"/>
        <v>2497.25</v>
      </c>
    </row>
    <row r="9" spans="1:5" s="14" customFormat="1" ht="15.75">
      <c r="A9" s="25"/>
      <c r="B9" s="25" t="s">
        <v>14</v>
      </c>
      <c r="C9" s="26"/>
      <c r="D9" s="27"/>
      <c r="E9" s="28">
        <f>SUM(E3:E8)</f>
        <v>37214.733</v>
      </c>
    </row>
    <row r="10" spans="1:5" s="14" customFormat="1" ht="16.5" thickBot="1">
      <c r="A10" s="5"/>
      <c r="B10" s="5" t="s">
        <v>15</v>
      </c>
      <c r="C10" s="15"/>
      <c r="D10" s="29"/>
      <c r="E10" s="30">
        <f>E9*0.335</f>
        <v>12466.935555</v>
      </c>
    </row>
    <row r="11" spans="1:5" s="14" customFormat="1" ht="15.75">
      <c r="A11" s="21"/>
      <c r="B11" s="21" t="s">
        <v>2</v>
      </c>
      <c r="C11" s="22"/>
      <c r="D11" s="23"/>
      <c r="E11" s="24">
        <f>E10+E9</f>
        <v>49681.668554999997</v>
      </c>
    </row>
    <row r="12" spans="1:5" ht="16.5">
      <c r="A12" s="1"/>
      <c r="B12" s="1"/>
      <c r="C12" s="2"/>
      <c r="D12" s="1"/>
    </row>
    <row r="13" spans="1:5" ht="16.5">
      <c r="A13" s="1"/>
      <c r="B13" s="1"/>
      <c r="C13" s="4"/>
      <c r="D13" s="1"/>
    </row>
    <row r="14" spans="1:5" ht="16.5">
      <c r="A14" s="1"/>
      <c r="B14" s="1"/>
      <c r="C14" s="2"/>
      <c r="D14" s="1"/>
    </row>
    <row r="15" spans="1:5" ht="16.5">
      <c r="A15" s="1"/>
      <c r="B15" s="1"/>
      <c r="C15" s="2"/>
      <c r="D15" s="1"/>
    </row>
    <row r="16" spans="1:5" ht="16.5">
      <c r="A16" s="1"/>
      <c r="B16" s="1"/>
      <c r="C16" s="2"/>
      <c r="D16" s="1"/>
    </row>
    <row r="17" spans="1:4" ht="16.5">
      <c r="A17" s="1"/>
      <c r="B17" s="1"/>
      <c r="C17" s="2"/>
      <c r="D17" s="1"/>
    </row>
    <row r="18" spans="1:4" ht="16.5">
      <c r="A18" s="1"/>
      <c r="B18" s="1"/>
      <c r="C18" s="2"/>
      <c r="D18" s="1"/>
    </row>
    <row r="19" spans="1:4" ht="16.5">
      <c r="A19" s="3"/>
      <c r="B19" s="3"/>
      <c r="C19" s="1"/>
      <c r="D19" s="1"/>
    </row>
  </sheetData>
  <sortState ref="A2:E11">
    <sortCondition descending="1" ref="C2:C11"/>
  </sortState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9"/>
  <sheetViews>
    <sheetView zoomScale="120" zoomScaleNormal="120" workbookViewId="0">
      <selection activeCell="E11" sqref="E11"/>
    </sheetView>
  </sheetViews>
  <sheetFormatPr defaultRowHeight="15"/>
  <cols>
    <col min="1" max="1" width="17.42578125" bestFit="1" customWidth="1"/>
    <col min="2" max="2" width="32" bestFit="1" customWidth="1"/>
    <col min="3" max="3" width="14" customWidth="1"/>
    <col min="4" max="4" width="11.42578125" customWidth="1"/>
    <col min="5" max="5" width="13.7109375" style="14" customWidth="1"/>
  </cols>
  <sheetData>
    <row r="1" spans="1:5" ht="16.5" thickBot="1">
      <c r="A1" s="17"/>
      <c r="B1" s="17"/>
      <c r="C1" s="35"/>
      <c r="D1" s="36"/>
      <c r="E1" s="37"/>
    </row>
    <row r="2" spans="1:5" s="16" customFormat="1" ht="32.25" thickBot="1">
      <c r="A2" s="31" t="s">
        <v>0</v>
      </c>
      <c r="B2" s="31"/>
      <c r="C2" s="32" t="s">
        <v>12</v>
      </c>
      <c r="D2" s="33" t="s">
        <v>1</v>
      </c>
      <c r="E2" s="34" t="s">
        <v>13</v>
      </c>
    </row>
    <row r="3" spans="1:5" ht="15.75">
      <c r="A3" s="6" t="s">
        <v>4</v>
      </c>
      <c r="B3" s="6" t="s">
        <v>16</v>
      </c>
      <c r="C3" s="7">
        <v>2</v>
      </c>
      <c r="D3" s="8">
        <f>5214+(5214*0.03)</f>
        <v>5370.42</v>
      </c>
      <c r="E3" s="9">
        <f t="shared" ref="E3:E8" si="0">C3*D3*1.427</f>
        <v>15327.178680000001</v>
      </c>
    </row>
    <row r="4" spans="1:5" ht="15.75">
      <c r="A4" s="10" t="s">
        <v>8</v>
      </c>
      <c r="B4" s="10" t="s">
        <v>11</v>
      </c>
      <c r="C4" s="11">
        <v>1</v>
      </c>
      <c r="D4" s="12">
        <f>(82392/12)+((82392/12)*0.03)</f>
        <v>7071.98</v>
      </c>
      <c r="E4" s="9">
        <f t="shared" si="0"/>
        <v>10091.715459999999</v>
      </c>
    </row>
    <row r="5" spans="1:5" ht="15.75">
      <c r="A5" s="10" t="s">
        <v>6</v>
      </c>
      <c r="B5" s="10" t="s">
        <v>10</v>
      </c>
      <c r="C5" s="11">
        <v>1</v>
      </c>
      <c r="D5" s="12">
        <f>3304+(3304*0.03)</f>
        <v>3403.12</v>
      </c>
      <c r="E5" s="9">
        <f t="shared" si="0"/>
        <v>4856.2522399999998</v>
      </c>
    </row>
    <row r="6" spans="1:5" ht="15.75">
      <c r="A6" s="10" t="s">
        <v>7</v>
      </c>
      <c r="B6" s="13" t="s">
        <v>10</v>
      </c>
      <c r="C6" s="11">
        <v>0.5</v>
      </c>
      <c r="D6" s="12">
        <f>4129+(4129*0.03)</f>
        <v>4252.87</v>
      </c>
      <c r="E6" s="9">
        <f t="shared" si="0"/>
        <v>3034.4227449999998</v>
      </c>
    </row>
    <row r="7" spans="1:5" ht="15.75">
      <c r="A7" s="10" t="s">
        <v>3</v>
      </c>
      <c r="B7" s="13" t="s">
        <v>10</v>
      </c>
      <c r="C7" s="11">
        <v>0.5</v>
      </c>
      <c r="D7" s="12">
        <f>3333+(3333*0.03)</f>
        <v>3432.99</v>
      </c>
      <c r="E7" s="9">
        <f t="shared" si="0"/>
        <v>2449.438365</v>
      </c>
    </row>
    <row r="8" spans="1:5" ht="16.5" thickBot="1">
      <c r="A8" s="17" t="s">
        <v>5</v>
      </c>
      <c r="B8" s="17" t="s">
        <v>9</v>
      </c>
      <c r="C8" s="18">
        <v>0.25</v>
      </c>
      <c r="D8" s="19">
        <f>7000+(7000*0.03)</f>
        <v>7210</v>
      </c>
      <c r="E8" s="20">
        <f t="shared" si="0"/>
        <v>2572.1675</v>
      </c>
    </row>
    <row r="9" spans="1:5" s="14" customFormat="1" ht="15.75">
      <c r="A9" s="25"/>
      <c r="B9" s="25" t="s">
        <v>14</v>
      </c>
      <c r="C9" s="26"/>
      <c r="D9" s="27"/>
      <c r="E9" s="28">
        <f>SUM(E3:E8)</f>
        <v>38331.17499</v>
      </c>
    </row>
    <row r="10" spans="1:5" s="14" customFormat="1" ht="16.5" thickBot="1">
      <c r="A10" s="5"/>
      <c r="B10" s="5" t="s">
        <v>15</v>
      </c>
      <c r="C10" s="15"/>
      <c r="D10" s="29"/>
      <c r="E10" s="30">
        <f>E9*0.335</f>
        <v>12840.94362165</v>
      </c>
    </row>
    <row r="11" spans="1:5" s="14" customFormat="1" ht="15.75">
      <c r="A11" s="21"/>
      <c r="B11" s="21" t="s">
        <v>2</v>
      </c>
      <c r="C11" s="22"/>
      <c r="D11" s="23"/>
      <c r="E11" s="24">
        <f>E10+E9</f>
        <v>51172.118611650003</v>
      </c>
    </row>
    <row r="12" spans="1:5" ht="16.5">
      <c r="A12" s="1"/>
      <c r="B12" s="1"/>
      <c r="C12" s="2"/>
      <c r="D12" s="1"/>
    </row>
    <row r="13" spans="1:5" ht="16.5">
      <c r="A13" s="1"/>
      <c r="B13" s="1"/>
      <c r="C13" s="4"/>
      <c r="D13" s="1"/>
    </row>
    <row r="14" spans="1:5" ht="16.5">
      <c r="A14" s="1"/>
      <c r="B14" s="1"/>
      <c r="C14" s="2"/>
      <c r="D14" s="1"/>
    </row>
    <row r="15" spans="1:5" ht="16.5">
      <c r="A15" s="1"/>
      <c r="B15" s="1"/>
      <c r="C15" s="2"/>
      <c r="D15" s="1"/>
    </row>
    <row r="16" spans="1:5" ht="16.5">
      <c r="A16" s="1"/>
      <c r="B16" s="1"/>
      <c r="C16" s="2"/>
      <c r="D16" s="1"/>
    </row>
    <row r="17" spans="1:4" ht="16.5">
      <c r="A17" s="1"/>
      <c r="B17" s="1"/>
      <c r="C17" s="2"/>
      <c r="D17" s="1"/>
    </row>
    <row r="18" spans="1:4" ht="16.5">
      <c r="A18" s="1"/>
      <c r="B18" s="1"/>
      <c r="C18" s="2"/>
      <c r="D18" s="1"/>
    </row>
    <row r="19" spans="1:4" ht="16.5">
      <c r="A19" s="3"/>
      <c r="B19" s="3"/>
      <c r="C19" s="1"/>
      <c r="D19" s="1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zoomScale="120" zoomScaleNormal="120" workbookViewId="0">
      <selection activeCell="E10" sqref="E10"/>
    </sheetView>
  </sheetViews>
  <sheetFormatPr defaultRowHeight="15"/>
  <cols>
    <col min="1" max="1" width="17.42578125" bestFit="1" customWidth="1"/>
    <col min="2" max="2" width="32" bestFit="1" customWidth="1"/>
    <col min="3" max="3" width="14" customWidth="1"/>
    <col min="4" max="4" width="11.42578125" customWidth="1"/>
    <col min="5" max="5" width="13.7109375" style="14" customWidth="1"/>
  </cols>
  <sheetData>
    <row r="1" spans="1:5" ht="16.5" thickBot="1">
      <c r="A1" s="17"/>
      <c r="B1" s="17"/>
      <c r="C1" s="35"/>
      <c r="D1" s="36"/>
      <c r="E1" s="37"/>
    </row>
    <row r="2" spans="1:5" s="16" customFormat="1" ht="32.25" thickBot="1">
      <c r="A2" s="31" t="s">
        <v>0</v>
      </c>
      <c r="B2" s="31"/>
      <c r="C2" s="32" t="s">
        <v>12</v>
      </c>
      <c r="D2" s="33" t="s">
        <v>1</v>
      </c>
      <c r="E2" s="34" t="s">
        <v>13</v>
      </c>
    </row>
    <row r="3" spans="1:5" ht="15.75">
      <c r="A3" s="6" t="s">
        <v>4</v>
      </c>
      <c r="B3" s="6" t="s">
        <v>16</v>
      </c>
      <c r="C3" s="7">
        <v>2</v>
      </c>
      <c r="D3" s="8">
        <f>5370+(5370*0.03)</f>
        <v>5531.1</v>
      </c>
      <c r="E3" s="9">
        <f t="shared" ref="E3:E7" si="0">C3*D3*1.427</f>
        <v>15785.759400000001</v>
      </c>
    </row>
    <row r="4" spans="1:5" ht="15.75">
      <c r="A4" s="10" t="s">
        <v>6</v>
      </c>
      <c r="B4" s="10" t="s">
        <v>10</v>
      </c>
      <c r="C4" s="11">
        <v>0.5</v>
      </c>
      <c r="D4" s="12">
        <f>3403+(3403*0.03)</f>
        <v>3505.09</v>
      </c>
      <c r="E4" s="9">
        <f t="shared" si="0"/>
        <v>2500.881715</v>
      </c>
    </row>
    <row r="5" spans="1:5" ht="15.75">
      <c r="A5" s="10" t="s">
        <v>7</v>
      </c>
      <c r="B5" s="13" t="s">
        <v>10</v>
      </c>
      <c r="C5" s="11">
        <v>0.5</v>
      </c>
      <c r="D5" s="12">
        <f>4253+(4253*0.03)</f>
        <v>4380.59</v>
      </c>
      <c r="E5" s="9">
        <f t="shared" si="0"/>
        <v>3125.5509650000004</v>
      </c>
    </row>
    <row r="6" spans="1:5" ht="15.75">
      <c r="A6" s="10" t="s">
        <v>3</v>
      </c>
      <c r="B6" s="13" t="s">
        <v>10</v>
      </c>
      <c r="C6" s="11">
        <v>0.5</v>
      </c>
      <c r="D6" s="12">
        <f>3433+(3433*0.03)</f>
        <v>3535.99</v>
      </c>
      <c r="E6" s="9">
        <f t="shared" si="0"/>
        <v>2522.9288649999999</v>
      </c>
    </row>
    <row r="7" spans="1:5" ht="16.5" thickBot="1">
      <c r="A7" s="17" t="s">
        <v>5</v>
      </c>
      <c r="B7" s="17" t="s">
        <v>9</v>
      </c>
      <c r="C7" s="18">
        <v>0.25</v>
      </c>
      <c r="D7" s="19">
        <f>7201+(7201*0.03)</f>
        <v>7417.03</v>
      </c>
      <c r="E7" s="20">
        <f t="shared" si="0"/>
        <v>2646.0254525</v>
      </c>
    </row>
    <row r="8" spans="1:5" s="14" customFormat="1" ht="15.75">
      <c r="A8" s="25"/>
      <c r="B8" s="25" t="s">
        <v>14</v>
      </c>
      <c r="C8" s="26"/>
      <c r="D8" s="27"/>
      <c r="E8" s="28">
        <f>SUM(E3:E7)</f>
        <v>26581.146397500001</v>
      </c>
    </row>
    <row r="9" spans="1:5" s="14" customFormat="1" ht="16.5" thickBot="1">
      <c r="A9" s="5"/>
      <c r="B9" s="5" t="s">
        <v>15</v>
      </c>
      <c r="C9" s="15"/>
      <c r="D9" s="29"/>
      <c r="E9" s="30">
        <f>E8*0.335</f>
        <v>8904.6840431625005</v>
      </c>
    </row>
    <row r="10" spans="1:5" s="14" customFormat="1" ht="15.75">
      <c r="A10" s="21"/>
      <c r="B10" s="21" t="s">
        <v>2</v>
      </c>
      <c r="C10" s="22"/>
      <c r="D10" s="23"/>
      <c r="E10" s="24">
        <f>E9+E8</f>
        <v>35485.830440662503</v>
      </c>
    </row>
    <row r="11" spans="1:5" ht="16.5">
      <c r="A11" s="1"/>
      <c r="B11" s="1"/>
      <c r="C11" s="2"/>
      <c r="D11" s="1"/>
    </row>
    <row r="12" spans="1:5" ht="16.5">
      <c r="A12" s="1"/>
      <c r="B12" s="1"/>
      <c r="C12" s="4"/>
      <c r="D12" s="1"/>
    </row>
    <row r="13" spans="1:5" ht="16.5">
      <c r="A13" s="1"/>
      <c r="B13" s="1"/>
      <c r="C13" s="2"/>
      <c r="D13" s="1"/>
    </row>
    <row r="14" spans="1:5" ht="16.5">
      <c r="A14" s="1"/>
      <c r="B14" s="1"/>
      <c r="C14" s="2"/>
      <c r="D14" s="1"/>
    </row>
    <row r="15" spans="1:5" ht="16.5">
      <c r="A15" s="1"/>
      <c r="B15" s="1"/>
      <c r="C15" s="2"/>
      <c r="D15" s="1"/>
    </row>
    <row r="16" spans="1:5" s="14" customFormat="1" ht="16.5">
      <c r="A16" s="1"/>
      <c r="B16" s="1"/>
      <c r="C16" s="2"/>
      <c r="D16" s="1"/>
    </row>
    <row r="17" spans="1:4" s="14" customFormat="1" ht="16.5">
      <c r="A17" s="1"/>
      <c r="B17" s="1"/>
      <c r="C17" s="2"/>
      <c r="D17" s="1"/>
    </row>
    <row r="18" spans="1:4" s="14" customFormat="1" ht="16.5">
      <c r="A18" s="3"/>
      <c r="B18" s="3"/>
      <c r="C18" s="1"/>
      <c r="D18" s="1"/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8"/>
  <sheetViews>
    <sheetView zoomScale="120" zoomScaleNormal="120" workbookViewId="0"/>
  </sheetViews>
  <sheetFormatPr defaultRowHeight="15"/>
  <cols>
    <col min="1" max="1" width="17.42578125" bestFit="1" customWidth="1"/>
    <col min="2" max="2" width="32" bestFit="1" customWidth="1"/>
    <col min="3" max="3" width="14" customWidth="1"/>
    <col min="4" max="4" width="11.42578125" customWidth="1"/>
    <col min="5" max="5" width="13.7109375" style="14" customWidth="1"/>
  </cols>
  <sheetData>
    <row r="1" spans="1:5" ht="16.5" thickBot="1">
      <c r="A1" s="17"/>
      <c r="B1" s="17"/>
      <c r="C1" s="35"/>
      <c r="D1" s="36"/>
      <c r="E1" s="37"/>
    </row>
    <row r="2" spans="1:5" s="16" customFormat="1" ht="32.25" thickBot="1">
      <c r="A2" s="31" t="s">
        <v>0</v>
      </c>
      <c r="B2" s="31"/>
      <c r="C2" s="32" t="s">
        <v>12</v>
      </c>
      <c r="D2" s="33" t="s">
        <v>1</v>
      </c>
      <c r="E2" s="34" t="s">
        <v>13</v>
      </c>
    </row>
    <row r="3" spans="1:5" ht="15.75">
      <c r="A3" s="6" t="s">
        <v>4</v>
      </c>
      <c r="B3" s="6" t="s">
        <v>16</v>
      </c>
      <c r="C3" s="7">
        <v>1</v>
      </c>
      <c r="D3" s="8">
        <f>5531+(5531*0.03)</f>
        <v>5696.93</v>
      </c>
      <c r="E3" s="9">
        <f t="shared" ref="E3:E7" si="0">C3*D3*1.427</f>
        <v>8129.5191100000011</v>
      </c>
    </row>
    <row r="4" spans="1:5" ht="15.75">
      <c r="A4" s="10" t="s">
        <v>6</v>
      </c>
      <c r="B4" s="10" t="s">
        <v>10</v>
      </c>
      <c r="C4" s="11">
        <v>0.25</v>
      </c>
      <c r="D4" s="12">
        <f>3505+(3505*0.03)</f>
        <v>3610.15</v>
      </c>
      <c r="E4" s="9">
        <f t="shared" si="0"/>
        <v>1287.9210125</v>
      </c>
    </row>
    <row r="5" spans="1:5" ht="15.75">
      <c r="A5" s="10" t="s">
        <v>7</v>
      </c>
      <c r="B5" s="13" t="s">
        <v>10</v>
      </c>
      <c r="C5" s="11">
        <v>0.25</v>
      </c>
      <c r="D5" s="12">
        <f>4381+(4381*0.03)</f>
        <v>4512.43</v>
      </c>
      <c r="E5" s="9">
        <f t="shared" si="0"/>
        <v>1609.8094025000003</v>
      </c>
    </row>
    <row r="6" spans="1:5" ht="15.75">
      <c r="A6" s="10" t="s">
        <v>3</v>
      </c>
      <c r="B6" s="13" t="s">
        <v>10</v>
      </c>
      <c r="C6" s="11">
        <v>0.25</v>
      </c>
      <c r="D6" s="12">
        <f>3536+(3536*0.03)</f>
        <v>3642.08</v>
      </c>
      <c r="E6" s="9">
        <f t="shared" si="0"/>
        <v>1299.31204</v>
      </c>
    </row>
    <row r="7" spans="1:5" ht="16.5" thickBot="1">
      <c r="A7" s="17" t="s">
        <v>5</v>
      </c>
      <c r="B7" s="17" t="s">
        <v>9</v>
      </c>
      <c r="C7" s="18">
        <v>0.125</v>
      </c>
      <c r="D7" s="19">
        <f>7417+(7417*0.03)</f>
        <v>7639.51</v>
      </c>
      <c r="E7" s="20">
        <f t="shared" si="0"/>
        <v>1362.6975962500001</v>
      </c>
    </row>
    <row r="8" spans="1:5" s="14" customFormat="1" ht="15.75">
      <c r="A8" s="25"/>
      <c r="B8" s="25" t="s">
        <v>14</v>
      </c>
      <c r="C8" s="26"/>
      <c r="D8" s="27"/>
      <c r="E8" s="28">
        <f>SUM(E3:E7)</f>
        <v>13689.259161250002</v>
      </c>
    </row>
    <row r="9" spans="1:5" s="14" customFormat="1" ht="16.5" thickBot="1">
      <c r="A9" s="5"/>
      <c r="B9" s="5" t="s">
        <v>15</v>
      </c>
      <c r="C9" s="15"/>
      <c r="D9" s="29"/>
      <c r="E9" s="30">
        <f>E8*0.335</f>
        <v>4585.9018190187508</v>
      </c>
    </row>
    <row r="10" spans="1:5" s="14" customFormat="1" ht="15.75">
      <c r="A10" s="21"/>
      <c r="B10" s="21" t="s">
        <v>2</v>
      </c>
      <c r="C10" s="22"/>
      <c r="D10" s="23"/>
      <c r="E10" s="24">
        <f>E9+E8</f>
        <v>18275.160980268753</v>
      </c>
    </row>
    <row r="11" spans="1:5" ht="16.5">
      <c r="A11" s="1"/>
      <c r="B11" s="1"/>
      <c r="C11" s="2"/>
      <c r="D11" s="1"/>
    </row>
    <row r="12" spans="1:5" ht="16.5">
      <c r="A12" s="1"/>
      <c r="B12" s="1"/>
      <c r="C12" s="4"/>
      <c r="D12" s="1"/>
    </row>
    <row r="13" spans="1:5" ht="16.5">
      <c r="A13" s="1"/>
      <c r="B13" s="1"/>
      <c r="C13" s="2"/>
      <c r="D13" s="1"/>
    </row>
    <row r="14" spans="1:5" ht="16.5">
      <c r="A14" s="1"/>
      <c r="B14" s="1"/>
      <c r="C14" s="2"/>
      <c r="D14" s="1"/>
    </row>
    <row r="15" spans="1:5" ht="16.5">
      <c r="A15" s="1"/>
      <c r="B15" s="1"/>
      <c r="C15" s="2"/>
      <c r="D15" s="1"/>
    </row>
    <row r="16" spans="1:5" s="14" customFormat="1" ht="16.5">
      <c r="A16" s="1"/>
      <c r="B16" s="1"/>
      <c r="C16" s="2"/>
      <c r="D16" s="1"/>
    </row>
    <row r="17" spans="1:4" s="14" customFormat="1" ht="16.5">
      <c r="A17" s="1"/>
      <c r="B17" s="1"/>
      <c r="C17" s="2"/>
      <c r="D17" s="1"/>
    </row>
    <row r="18" spans="1:4" s="14" customFormat="1" ht="16.5">
      <c r="A18" s="3"/>
      <c r="B18" s="3"/>
      <c r="C18" s="1"/>
      <c r="D18" s="1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D41E5DE9D9E43B625B7CF9A5F215D" ma:contentTypeVersion="23" ma:contentTypeDescription="Create a new document." ma:contentTypeScope="" ma:versionID="21fedb4235fd11ddedd8560a968c90de">
  <xsd:schema xmlns:xsd="http://www.w3.org/2001/XMLSchema" xmlns:xs="http://www.w3.org/2001/XMLSchema" xmlns:p="http://schemas.microsoft.com/office/2006/metadata/properties" xmlns:ns1="http://schemas.microsoft.com/sharepoint/v3" xmlns:ns2="2b8eca42-bbaa-4602-a2b4-1626cec75391" xmlns:ns3="73e730c6-7d16-4a80-8d56-95fe64f6fbb0" xmlns:ns4="31062a0d-ede8-4112-b4bb-00a9c1bc8e16" targetNamespace="http://schemas.microsoft.com/office/2006/metadata/properties" ma:root="true" ma:fieldsID="09c40e5dfb9f7ecbb72bbd5c7ea417ad" ns1:_="" ns2:_="" ns3:_="" ns4:_="">
    <xsd:import namespace="http://schemas.microsoft.com/sharepoint/v3"/>
    <xsd:import namespace="2b8eca42-bbaa-4602-a2b4-1626cec75391"/>
    <xsd:import namespace="73e730c6-7d16-4a80-8d56-95fe64f6fbb0"/>
    <xsd:import namespace="31062a0d-ede8-4112-b4bb-00a9c1bc8e1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Notes2" minOccurs="0"/>
                <xsd:element ref="ns3:lcf76f155ced4ddcb4097134ff3c332f" minOccurs="0"/>
                <xsd:element ref="ns4:TaxCatchAll" minOccurs="0"/>
                <xsd:element ref="ns3:MediaLengthInSeconds" minOccurs="0"/>
                <xsd:element ref="ns3:ReviewedBy" minOccurs="0"/>
                <xsd:element ref="ns3:PotentialExemption" minOccurs="0"/>
                <xsd:element ref="ns3:Notes" minOccurs="0"/>
                <xsd:element ref="ns3:SenttoFOIACoordinator_x003f_" minOccurs="0"/>
                <xsd:element ref="ns3: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eca42-bbaa-4602-a2b4-1626cec753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730c6-7d16-4a80-8d56-95fe64f6fb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Notes2" ma:index="21" nillable="true" ma:displayName="Reviewed?" ma:default="No" ma:description="Notes about files" ma:format="Dropdown" ma:internalName="Notes2">
      <xsd:simpleType>
        <xsd:restriction base="dms:Choice">
          <xsd:enumeration value="No"/>
          <xsd:enumeration value="In Progress"/>
          <xsd:enumeration value="Yes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ReviewedBy" ma:index="26" nillable="true" ma:displayName="Reviewed By" ma:format="Dropdown" ma:list="UserInfo" ma:SharePointGroup="0" ma:internalName="ReviewedBy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otentialExemption" ma:index="27" nillable="true" ma:displayName="Potential Exemption" ma:format="Dropdown" ma:internalName="PotentialExemption">
      <xsd:simpleType>
        <xsd:restriction base="dms:Choice">
          <xsd:enumeration value="No"/>
          <xsd:enumeration value="Yes"/>
        </xsd:restriction>
      </xsd:simpleType>
    </xsd:element>
    <xsd:element name="Notes" ma:index="28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SenttoFOIACoordinator_x003f_" ma:index="29" nillable="true" ma:displayName="Sent to FOIA Coordinator?" ma:default="0" ma:description="copied to release folder" ma:format="Dropdown" ma:internalName="SenttoFOIACoordinator_x003f_">
      <xsd:simpleType>
        <xsd:restriction base="dms:Boolean"/>
      </xsd:simpleType>
    </xsd:element>
    <xsd:element name="Details" ma:index="30" nillable="true" ma:displayName="Details" ma:description="Sample project plan. Serves as a 'statement of work/contract' between planner and refuge staff" ma:format="Dropdown" ma:internalName="Detail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62a0d-ede8-4112-b4bb-00a9c1bc8e16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13851efe-1e36-4db9-a978-467e0449cebe}" ma:internalName="TaxCatchAll" ma:showField="CatchAllData" ma:web="2b8eca42-bbaa-4602-a2b4-1626cec753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s xmlns="73e730c6-7d16-4a80-8d56-95fe64f6fbb0" xsi:nil="true"/>
    <SenttoFOIACoordinator_x003f_ xmlns="73e730c6-7d16-4a80-8d56-95fe64f6fbb0">false</SenttoFOIACoordinator_x003f_>
    <_ip_UnifiedCompliancePolicyUIAction xmlns="http://schemas.microsoft.com/sharepoint/v3" xsi:nil="true"/>
    <lcf76f155ced4ddcb4097134ff3c332f xmlns="73e730c6-7d16-4a80-8d56-95fe64f6fbb0">
      <Terms xmlns="http://schemas.microsoft.com/office/infopath/2007/PartnerControls"/>
    </lcf76f155ced4ddcb4097134ff3c332f>
    <ReviewedBy xmlns="73e730c6-7d16-4a80-8d56-95fe64f6fbb0">
      <UserInfo>
        <DisplayName/>
        <AccountId xsi:nil="true"/>
        <AccountType/>
      </UserInfo>
    </ReviewedBy>
    <Details xmlns="73e730c6-7d16-4a80-8d56-95fe64f6fbb0" xsi:nil="true"/>
    <Notes2 xmlns="73e730c6-7d16-4a80-8d56-95fe64f6fbb0">No</Notes2>
    <PotentialExemption xmlns="73e730c6-7d16-4a80-8d56-95fe64f6fbb0" xsi:nil="true"/>
    <_ip_UnifiedCompliancePolicyProperties xmlns="http://schemas.microsoft.com/sharepoint/v3" xsi:nil="true"/>
    <TaxCatchAll xmlns="31062a0d-ede8-4112-b4bb-00a9c1bc8e16" xsi:nil="true"/>
  </documentManagement>
</p:properties>
</file>

<file path=customXml/itemProps1.xml><?xml version="1.0" encoding="utf-8"?>
<ds:datastoreItem xmlns:ds="http://schemas.openxmlformats.org/officeDocument/2006/customXml" ds:itemID="{1734FE5A-4D43-4608-9936-D19740A969D3}"/>
</file>

<file path=customXml/itemProps2.xml><?xml version="1.0" encoding="utf-8"?>
<ds:datastoreItem xmlns:ds="http://schemas.openxmlformats.org/officeDocument/2006/customXml" ds:itemID="{A4E835C8-4437-4F0B-B9E1-DA1A1C4D0137}"/>
</file>

<file path=customXml/itemProps3.xml><?xml version="1.0" encoding="utf-8"?>
<ds:datastoreItem xmlns:ds="http://schemas.openxmlformats.org/officeDocument/2006/customXml" ds:itemID="{3F068E88-FC39-4C9C-9058-0DBFD38354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fy12</vt:lpstr>
      <vt:lpstr>fy13</vt:lpstr>
      <vt:lpstr>fy14</vt:lpstr>
      <vt:lpstr>fy15</vt:lpstr>
    </vt:vector>
  </TitlesOfParts>
  <Company>PRBO Conservation Science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Jaime Jahncke</dc:creator>
  <cp:lastModifiedBy>Gerry McChesney</cp:lastModifiedBy>
  <dcterms:created xsi:type="dcterms:W3CDTF">2011-05-24T04:59:49Z</dcterms:created>
  <dcterms:modified xsi:type="dcterms:W3CDTF">2011-11-10T22:19:02Z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0x0101009DDD41E5DE9D9E43B625B7CF9A5F215D</vt:lpwstr>
  </property>
  <property fmtid="{D5CDD505-2E9C-101B-9397-08002B2CF9AE}" pid="3" name="Order">
    <vt:r8>318100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  <property fmtid="{D5CDD505-2E9C-101B-9397-08002B2CF9AE}" pid="12" name="Reviewed By?">
    <vt:lpwstr>7;#Pelz, Mark</vt:lpwstr>
  </property>
  <property fmtid="{D5CDD505-2E9C-101B-9397-08002B2CF9AE}" pid="13" name="Reviewed?">
    <vt:lpwstr>Yes</vt:lpwstr>
  </property>
  <property fmtid="{D5CDD505-2E9C-101B-9397-08002B2CF9AE}" pid="14" name="PotentialExemption?">
    <vt:lpwstr>No</vt:lpwstr>
  </property>
</Properties>
</file>